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/>
  <bookViews>
    <workbookView xWindow="-45" yWindow="-45" windowWidth="9840" windowHeight="8355"/>
  </bookViews>
  <sheets>
    <sheet name="Example" sheetId="1" r:id="rId1"/>
  </sheets>
  <definedNames>
    <definedName name="AnnualDemand">Example!$C$6</definedName>
    <definedName name="ClassNo" localSheetId="0" hidden="1">11</definedName>
    <definedName name="Coeff1">Example!$C$10</definedName>
    <definedName name="Coeff2">Example!$C$11</definedName>
    <definedName name="CopyrightString" hidden="1">"Copyright © 1994-2011 Richard Brenner"</definedName>
    <definedName name="CostToHold">Example!$C$8</definedName>
    <definedName name="CostToOrder">Example!$C$9</definedName>
    <definedName name="DateModified" hidden="1">39261.3545601852</definedName>
    <definedName name="DocTitle" localSheetId="0" hidden="1">Example!$B$3</definedName>
    <definedName name="DocTitle">"Inventory Modeling"</definedName>
    <definedName name="ModificationDate" hidden="1">38980</definedName>
    <definedName name="OrderCost">Example!$C1</definedName>
    <definedName name="_xlnm.Print_Area" localSheetId="0">Example!$A$5:$W$36</definedName>
    <definedName name="_xlnm.Print_Titles" localSheetId="0">Example!$1:$4</definedName>
    <definedName name="QMin">Example!$O1</definedName>
    <definedName name="Quantity">Example!$B1</definedName>
    <definedName name="SheetHeader" localSheetId="0" hidden="1">Example!$B$2:$B$3</definedName>
    <definedName name="SheetType" localSheetId="0" hidden="1">1</definedName>
    <definedName name="ThisPrice">Example!$L1</definedName>
    <definedName name="Topic" localSheetId="0" hidden="1">"Inventory Modeling"</definedName>
    <definedName name="UnitPrice">Example!$C$7</definedName>
    <definedName name="WorkbookType" hidden="1">1</definedName>
  </definedNames>
  <calcPr calcId="144525" fullCalcOnLoad="1"/>
</workbook>
</file>

<file path=xl/calcChain.xml><?xml version="1.0" encoding="utf-8"?>
<calcChain xmlns="http://schemas.openxmlformats.org/spreadsheetml/2006/main">
  <c r="V10" i="1" l="1"/>
  <c r="V9" i="1"/>
  <c r="V8" i="1"/>
  <c r="R35" i="1"/>
  <c r="Q35" i="1"/>
  <c r="P35" i="1"/>
  <c r="O35" i="1"/>
  <c r="N35" i="1"/>
  <c r="N34" i="1"/>
  <c r="C10" i="1"/>
  <c r="C32" i="1" s="1"/>
  <c r="Q34" i="1"/>
  <c r="L34" i="1"/>
  <c r="O34" i="1"/>
  <c r="N33" i="1"/>
  <c r="P33" i="1" s="1"/>
  <c r="R33" i="1" s="1"/>
  <c r="C33" i="1"/>
  <c r="Q33" i="1"/>
  <c r="L33" i="1"/>
  <c r="O33" i="1" s="1"/>
  <c r="N32" i="1"/>
  <c r="Q32" i="1"/>
  <c r="L32" i="1"/>
  <c r="O32" i="1"/>
  <c r="N31" i="1"/>
  <c r="Q31" i="1"/>
  <c r="L31" i="1"/>
  <c r="O31" i="1" s="1"/>
  <c r="N30" i="1"/>
  <c r="Q30" i="1"/>
  <c r="L30" i="1"/>
  <c r="O30" i="1"/>
  <c r="N29" i="1"/>
  <c r="P29" i="1" s="1"/>
  <c r="R29" i="1" s="1"/>
  <c r="C29" i="1"/>
  <c r="Q29" i="1"/>
  <c r="L29" i="1"/>
  <c r="O29" i="1" s="1"/>
  <c r="N28" i="1"/>
  <c r="Q28" i="1"/>
  <c r="L28" i="1"/>
  <c r="O28" i="1"/>
  <c r="N27" i="1"/>
  <c r="C27" i="1"/>
  <c r="P27" i="1" s="1"/>
  <c r="R27" i="1" s="1"/>
  <c r="Q27" i="1"/>
  <c r="L27" i="1"/>
  <c r="O27" i="1" s="1"/>
  <c r="N26" i="1"/>
  <c r="Q26" i="1"/>
  <c r="L26" i="1"/>
  <c r="O26" i="1"/>
  <c r="N25" i="1"/>
  <c r="P25" i="1" s="1"/>
  <c r="R25" i="1" s="1"/>
  <c r="C25" i="1"/>
  <c r="Q25" i="1"/>
  <c r="L25" i="1"/>
  <c r="O25" i="1" s="1"/>
  <c r="N24" i="1"/>
  <c r="Q24" i="1"/>
  <c r="L24" i="1"/>
  <c r="O24" i="1"/>
  <c r="N23" i="1"/>
  <c r="C23" i="1"/>
  <c r="P23" i="1" s="1"/>
  <c r="R23" i="1" s="1"/>
  <c r="Q23" i="1"/>
  <c r="L23" i="1"/>
  <c r="O23" i="1" s="1"/>
  <c r="N22" i="1"/>
  <c r="Q22" i="1"/>
  <c r="L22" i="1"/>
  <c r="O22" i="1"/>
  <c r="N21" i="1"/>
  <c r="P21" i="1" s="1"/>
  <c r="R21" i="1" s="1"/>
  <c r="C21" i="1"/>
  <c r="Q21" i="1"/>
  <c r="L21" i="1"/>
  <c r="O21" i="1" s="1"/>
  <c r="N20" i="1"/>
  <c r="Q20" i="1"/>
  <c r="L20" i="1"/>
  <c r="O20" i="1"/>
  <c r="N19" i="1"/>
  <c r="C19" i="1"/>
  <c r="P19" i="1" s="1"/>
  <c r="R19" i="1" s="1"/>
  <c r="Q19" i="1"/>
  <c r="L19" i="1"/>
  <c r="O19" i="1" s="1"/>
  <c r="N18" i="1"/>
  <c r="Q18" i="1"/>
  <c r="L18" i="1"/>
  <c r="O18" i="1"/>
  <c r="N17" i="1"/>
  <c r="P17" i="1" s="1"/>
  <c r="R17" i="1" s="1"/>
  <c r="C17" i="1"/>
  <c r="Q17" i="1"/>
  <c r="L17" i="1"/>
  <c r="O17" i="1" s="1"/>
  <c r="N16" i="1"/>
  <c r="Q16" i="1"/>
  <c r="L16" i="1"/>
  <c r="O16" i="1"/>
  <c r="N15" i="1"/>
  <c r="C15" i="1"/>
  <c r="P15" i="1" s="1"/>
  <c r="R15" i="1" s="1"/>
  <c r="Q15" i="1"/>
  <c r="L15" i="1"/>
  <c r="O15" i="1" s="1"/>
  <c r="N10" i="1"/>
  <c r="O10" i="1" s="1"/>
  <c r="P10" i="1" s="1"/>
  <c r="N9" i="1"/>
  <c r="O9" i="1"/>
  <c r="P9" i="1" s="1"/>
  <c r="N8" i="1"/>
  <c r="O8" i="1" s="1"/>
  <c r="P8" i="1" s="1"/>
  <c r="I15" i="1"/>
  <c r="H15" i="1"/>
  <c r="G15" i="1"/>
  <c r="G12" i="1"/>
  <c r="G11" i="1"/>
  <c r="G10" i="1"/>
  <c r="E35" i="1"/>
  <c r="D35" i="1"/>
  <c r="C35" i="1"/>
  <c r="C11" i="1"/>
  <c r="D34" i="1" s="1"/>
  <c r="C12" i="1"/>
  <c r="P32" i="1" l="1"/>
  <c r="R32" i="1" s="1"/>
  <c r="E32" i="1"/>
  <c r="P22" i="1"/>
  <c r="R22" i="1" s="1"/>
  <c r="P30" i="1"/>
  <c r="R30" i="1" s="1"/>
  <c r="C31" i="1"/>
  <c r="D15" i="1"/>
  <c r="E15" i="1" s="1"/>
  <c r="D17" i="1"/>
  <c r="E17" i="1" s="1"/>
  <c r="D19" i="1"/>
  <c r="E19" i="1" s="1"/>
  <c r="D21" i="1"/>
  <c r="E21" i="1" s="1"/>
  <c r="D23" i="1"/>
  <c r="E23" i="1" s="1"/>
  <c r="D25" i="1"/>
  <c r="E25" i="1" s="1"/>
  <c r="D27" i="1"/>
  <c r="E27" i="1" s="1"/>
  <c r="D29" i="1"/>
  <c r="E29" i="1" s="1"/>
  <c r="D31" i="1"/>
  <c r="D33" i="1"/>
  <c r="E33" i="1" s="1"/>
  <c r="C18" i="1"/>
  <c r="E18" i="1" s="1"/>
  <c r="C22" i="1"/>
  <c r="C26" i="1"/>
  <c r="C30" i="1"/>
  <c r="C34" i="1"/>
  <c r="D16" i="1"/>
  <c r="D18" i="1"/>
  <c r="D20" i="1"/>
  <c r="D22" i="1"/>
  <c r="D24" i="1"/>
  <c r="D26" i="1"/>
  <c r="D28" i="1"/>
  <c r="D30" i="1"/>
  <c r="D32" i="1"/>
  <c r="C16" i="1"/>
  <c r="C20" i="1"/>
  <c r="C24" i="1"/>
  <c r="C28" i="1"/>
  <c r="P16" i="1" l="1"/>
  <c r="R16" i="1" s="1"/>
  <c r="E16" i="1"/>
  <c r="E26" i="1"/>
  <c r="P28" i="1"/>
  <c r="R28" i="1" s="1"/>
  <c r="E28" i="1"/>
  <c r="E22" i="1"/>
  <c r="P31" i="1"/>
  <c r="R31" i="1" s="1"/>
  <c r="E31" i="1"/>
  <c r="P18" i="1"/>
  <c r="R18" i="1" s="1"/>
  <c r="P24" i="1"/>
  <c r="R24" i="1" s="1"/>
  <c r="E24" i="1"/>
  <c r="P34" i="1"/>
  <c r="R34" i="1" s="1"/>
  <c r="E34" i="1"/>
  <c r="P20" i="1"/>
  <c r="R20" i="1" s="1"/>
  <c r="E20" i="1"/>
  <c r="E30" i="1"/>
  <c r="P26" i="1"/>
  <c r="R26" i="1" s="1"/>
</calcChain>
</file>

<file path=xl/sharedStrings.xml><?xml version="1.0" encoding="utf-8"?>
<sst xmlns="http://schemas.openxmlformats.org/spreadsheetml/2006/main" count="34" uniqueCount="31">
  <si>
    <t>(a)</t>
  </si>
  <si>
    <t>AnnualDemand</t>
  </si>
  <si>
    <t>UnitPrice</t>
  </si>
  <si>
    <t>CostToHold</t>
  </si>
  <si>
    <t>CostToOrder</t>
  </si>
  <si>
    <t>Coeff1</t>
  </si>
  <si>
    <t>Coeff2</t>
  </si>
  <si>
    <t>EOQ</t>
  </si>
  <si>
    <t>Q</t>
  </si>
  <si>
    <t>Ordering</t>
  </si>
  <si>
    <t>Holding</t>
  </si>
  <si>
    <t>Total</t>
  </si>
  <si>
    <t>C</t>
  </si>
  <si>
    <t>D</t>
  </si>
  <si>
    <t>E</t>
  </si>
  <si>
    <t>(b)</t>
  </si>
  <si>
    <t>P</t>
  </si>
  <si>
    <t>Break</t>
  </si>
  <si>
    <t>QMin</t>
  </si>
  <si>
    <t>Quantity</t>
  </si>
  <si>
    <t>Unit Price</t>
  </si>
  <si>
    <t>Price * Quantity * Cost to Hold/2</t>
  </si>
  <si>
    <t>Price * Quantity</t>
  </si>
  <si>
    <t>Ordering + Carrying</t>
  </si>
  <si>
    <t>Buying</t>
  </si>
  <si>
    <t>Ordering + Carrying + Buying</t>
  </si>
  <si>
    <t>N8</t>
  </si>
  <si>
    <t>O8</t>
  </si>
  <si>
    <t>P8</t>
  </si>
  <si>
    <t>ISMT E-130 Spreadsheet Models for Managers</t>
  </si>
  <si>
    <t>Examples for Session 11: Inventory Modeling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</si>
</sst>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i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164" fontId="0" fillId="2" borderId="0"/>
  </cellStyleXfs>
  <cellXfs count="87">
    <xf numFmtId="164" fontId="0" fillId="2" borderId="0" xfId="0"/>
    <xf numFmtId="164" fontId="1" fillId="0" borderId="1" xfId="0" applyFont="1" applyFill="1" applyBorder="1"/>
    <xf numFmtId="164" fontId="1" fillId="0" borderId="2" xfId="0" applyFont="1" applyFill="1" applyBorder="1"/>
    <xf numFmtId="164" fontId="1" fillId="0" borderId="3" xfId="0" applyFont="1" applyFill="1" applyBorder="1"/>
    <xf numFmtId="164" fontId="1" fillId="0" borderId="4" xfId="0" applyFont="1" applyFill="1" applyBorder="1"/>
    <xf numFmtId="164" fontId="1" fillId="0" borderId="5" xfId="0" applyFont="1" applyFill="1" applyBorder="1"/>
    <xf numFmtId="164" fontId="1" fillId="0" borderId="6" xfId="0" applyFont="1" applyFill="1" applyBorder="1"/>
    <xf numFmtId="164" fontId="2" fillId="2" borderId="1" xfId="0" applyFont="1" applyFill="1" applyBorder="1"/>
    <xf numFmtId="164" fontId="2" fillId="2" borderId="2" xfId="0" applyFont="1" applyFill="1" applyBorder="1"/>
    <xf numFmtId="164" fontId="2" fillId="2" borderId="3" xfId="0" applyFont="1" applyFill="1" applyBorder="1"/>
    <xf numFmtId="164" fontId="2" fillId="2" borderId="0" xfId="0" applyFont="1"/>
    <xf numFmtId="164" fontId="2" fillId="2" borderId="7" xfId="0" applyFont="1" applyFill="1" applyBorder="1"/>
    <xf numFmtId="164" fontId="2" fillId="2" borderId="0" xfId="0" applyFont="1" applyFill="1" applyBorder="1"/>
    <xf numFmtId="164" fontId="2" fillId="2" borderId="8" xfId="0" applyFont="1" applyFill="1" applyBorder="1"/>
    <xf numFmtId="9" fontId="2" fillId="2" borderId="0" xfId="0" applyNumberFormat="1" applyFont="1" applyFill="1" applyBorder="1"/>
    <xf numFmtId="1" fontId="2" fillId="2" borderId="0" xfId="0" applyNumberFormat="1" applyFont="1" applyFill="1" applyBorder="1"/>
    <xf numFmtId="164" fontId="2" fillId="2" borderId="4" xfId="0" applyFont="1" applyFill="1" applyBorder="1"/>
    <xf numFmtId="164" fontId="2" fillId="2" borderId="5" xfId="0" applyFont="1" applyFill="1" applyBorder="1"/>
    <xf numFmtId="164" fontId="2" fillId="2" borderId="6" xfId="0" applyFont="1" applyFill="1" applyBorder="1"/>
    <xf numFmtId="164" fontId="2" fillId="2" borderId="2" xfId="0" applyNumberFormat="1" applyFont="1" applyFill="1" applyBorder="1"/>
    <xf numFmtId="164" fontId="2" fillId="0" borderId="7" xfId="0" applyFont="1" applyFill="1" applyBorder="1" applyAlignment="1">
      <alignment horizontal="right"/>
    </xf>
    <xf numFmtId="164" fontId="2" fillId="3" borderId="9" xfId="0" applyFont="1" applyFill="1" applyBorder="1"/>
    <xf numFmtId="164" fontId="2" fillId="2" borderId="0" xfId="0" applyNumberFormat="1" applyFont="1" applyFill="1" applyBorder="1"/>
    <xf numFmtId="164" fontId="2" fillId="0" borderId="0" xfId="0" applyFont="1" applyFill="1" applyBorder="1" applyAlignment="1">
      <alignment horizontal="right"/>
    </xf>
    <xf numFmtId="164" fontId="2" fillId="3" borderId="10" xfId="0" applyFont="1" applyFill="1" applyBorder="1"/>
    <xf numFmtId="164" fontId="2" fillId="3" borderId="11" xfId="0" applyFont="1" applyFill="1" applyBorder="1"/>
    <xf numFmtId="164" fontId="2" fillId="3" borderId="12" xfId="0" applyFont="1" applyFill="1" applyBorder="1"/>
    <xf numFmtId="164" fontId="2" fillId="4" borderId="13" xfId="0" applyFont="1" applyFill="1" applyBorder="1"/>
    <xf numFmtId="164" fontId="2" fillId="3" borderId="7" xfId="0" applyFont="1" applyFill="1" applyBorder="1"/>
    <xf numFmtId="164" fontId="2" fillId="3" borderId="0" xfId="0" applyFont="1" applyFill="1" applyBorder="1"/>
    <xf numFmtId="164" fontId="2" fillId="4" borderId="14" xfId="0" applyFont="1" applyFill="1" applyBorder="1"/>
    <xf numFmtId="9" fontId="2" fillId="4" borderId="1" xfId="0" applyNumberFormat="1" applyFont="1" applyFill="1" applyBorder="1"/>
    <xf numFmtId="9" fontId="2" fillId="4" borderId="3" xfId="0" applyNumberFormat="1" applyFont="1" applyFill="1" applyBorder="1"/>
    <xf numFmtId="164" fontId="2" fillId="3" borderId="4" xfId="0" applyFont="1" applyFill="1" applyBorder="1"/>
    <xf numFmtId="164" fontId="2" fillId="3" borderId="5" xfId="0" applyFont="1" applyFill="1" applyBorder="1"/>
    <xf numFmtId="164" fontId="2" fillId="4" borderId="15" xfId="0" applyFont="1" applyFill="1" applyBorder="1"/>
    <xf numFmtId="164" fontId="2" fillId="4" borderId="7" xfId="0" applyFont="1" applyFill="1" applyBorder="1"/>
    <xf numFmtId="164" fontId="2" fillId="4" borderId="8" xfId="0" applyFont="1" applyFill="1" applyBorder="1"/>
    <xf numFmtId="164" fontId="2" fillId="4" borderId="4" xfId="0" applyFont="1" applyFill="1" applyBorder="1"/>
    <xf numFmtId="164" fontId="2" fillId="4" borderId="6" xfId="0" applyFont="1" applyFill="1" applyBorder="1"/>
    <xf numFmtId="164" fontId="2" fillId="4" borderId="16" xfId="0" applyFont="1" applyFill="1" applyBorder="1"/>
    <xf numFmtId="164" fontId="2" fillId="4" borderId="17" xfId="0" applyFont="1" applyFill="1" applyBorder="1"/>
    <xf numFmtId="164" fontId="2" fillId="4" borderId="18" xfId="0" applyFont="1" applyFill="1" applyBorder="1"/>
    <xf numFmtId="1" fontId="2" fillId="4" borderId="17" xfId="0" applyNumberFormat="1" applyFont="1" applyFill="1" applyBorder="1"/>
    <xf numFmtId="1" fontId="2" fillId="4" borderId="18" xfId="0" applyNumberFormat="1" applyFont="1" applyFill="1" applyBorder="1"/>
    <xf numFmtId="2" fontId="2" fillId="2" borderId="5" xfId="0" applyNumberFormat="1" applyFont="1" applyFill="1" applyBorder="1"/>
    <xf numFmtId="2" fontId="2" fillId="2" borderId="6" xfId="0" applyNumberFormat="1" applyFont="1" applyFill="1" applyBorder="1"/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2" fillId="0" borderId="19" xfId="0" applyFont="1" applyFill="1" applyBorder="1"/>
    <xf numFmtId="1" fontId="2" fillId="0" borderId="20" xfId="0" applyNumberFormat="1" applyFont="1" applyFill="1" applyBorder="1"/>
    <xf numFmtId="2" fontId="2" fillId="0" borderId="21" xfId="0" applyNumberFormat="1" applyFont="1" applyFill="1" applyBorder="1"/>
    <xf numFmtId="164" fontId="2" fillId="0" borderId="22" xfId="0" applyFont="1" applyFill="1" applyBorder="1"/>
    <xf numFmtId="1" fontId="2" fillId="0" borderId="23" xfId="0" applyNumberFormat="1" applyFont="1" applyFill="1" applyBorder="1"/>
    <xf numFmtId="2" fontId="2" fillId="0" borderId="8" xfId="0" applyNumberFormat="1" applyFont="1" applyFill="1" applyBorder="1"/>
    <xf numFmtId="164" fontId="2" fillId="0" borderId="24" xfId="0" applyFont="1" applyFill="1" applyBorder="1"/>
    <xf numFmtId="1" fontId="2" fillId="0" borderId="25" xfId="0" applyNumberFormat="1" applyFont="1" applyFill="1" applyBorder="1"/>
    <xf numFmtId="2" fontId="2" fillId="0" borderId="6" xfId="0" applyNumberFormat="1" applyFont="1" applyFill="1" applyBorder="1"/>
    <xf numFmtId="164" fontId="2" fillId="0" borderId="26" xfId="0" applyFont="1" applyFill="1" applyBorder="1"/>
    <xf numFmtId="164" fontId="2" fillId="0" borderId="27" xfId="0" applyFont="1" applyFill="1" applyBorder="1"/>
    <xf numFmtId="1" fontId="2" fillId="0" borderId="27" xfId="0" applyNumberFormat="1" applyFont="1" applyFill="1" applyBorder="1"/>
    <xf numFmtId="1" fontId="2" fillId="0" borderId="3" xfId="0" applyNumberFormat="1" applyFont="1" applyFill="1" applyBorder="1"/>
    <xf numFmtId="164" fontId="2" fillId="0" borderId="28" xfId="0" applyFont="1" applyFill="1" applyBorder="1"/>
    <xf numFmtId="1" fontId="2" fillId="0" borderId="28" xfId="0" applyNumberFormat="1" applyFont="1" applyFill="1" applyBorder="1"/>
    <xf numFmtId="1" fontId="2" fillId="0" borderId="8" xfId="0" applyNumberFormat="1" applyFont="1" applyFill="1" applyBorder="1"/>
    <xf numFmtId="164" fontId="2" fillId="0" borderId="29" xfId="0" applyFont="1" applyFill="1" applyBorder="1"/>
    <xf numFmtId="1" fontId="2" fillId="0" borderId="29" xfId="0" applyNumberFormat="1" applyFont="1" applyFill="1" applyBorder="1"/>
    <xf numFmtId="1" fontId="2" fillId="0" borderId="6" xfId="0" applyNumberFormat="1" applyFont="1" applyFill="1" applyBorder="1"/>
    <xf numFmtId="2" fontId="2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21" xfId="0" applyNumberFormat="1" applyFont="1" applyFill="1" applyBorder="1"/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2" fontId="2" fillId="0" borderId="5" xfId="0" applyNumberFormat="1" applyFont="1" applyFill="1" applyBorder="1"/>
    <xf numFmtId="1" fontId="2" fillId="0" borderId="5" xfId="0" applyNumberFormat="1" applyFont="1" applyFill="1" applyBorder="1"/>
    <xf numFmtId="164" fontId="1" fillId="0" borderId="16" xfId="0" applyFont="1" applyFill="1" applyBorder="1" applyAlignment="1">
      <alignment horizontal="center"/>
    </xf>
    <xf numFmtId="164" fontId="1" fillId="0" borderId="17" xfId="0" applyFont="1" applyFill="1" applyBorder="1" applyAlignment="1">
      <alignment horizontal="center" wrapText="1"/>
    </xf>
    <xf numFmtId="164" fontId="1" fillId="0" borderId="18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right"/>
    </xf>
    <xf numFmtId="164" fontId="2" fillId="0" borderId="4" xfId="0" applyFont="1" applyFill="1" applyBorder="1" applyAlignment="1">
      <alignment horizontal="right"/>
    </xf>
    <xf numFmtId="164" fontId="2" fillId="0" borderId="30" xfId="0" applyFont="1" applyFill="1" applyBorder="1" applyAlignment="1">
      <alignment horizontal="right"/>
    </xf>
    <xf numFmtId="164" fontId="2" fillId="0" borderId="10" xfId="0" applyFont="1" applyFill="1" applyBorder="1"/>
    <xf numFmtId="164" fontId="2" fillId="0" borderId="31" xfId="0" applyFont="1" applyFill="1" applyBorder="1"/>
    <xf numFmtId="164" fontId="2" fillId="0" borderId="32" xfId="0" applyFont="1" applyFill="1" applyBorder="1" applyAlignment="1">
      <alignment horizontal="right"/>
    </xf>
    <xf numFmtId="164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5606809047695"/>
          <c:y val="6.8536034048974306E-2"/>
          <c:w val="0.68644138808571831"/>
          <c:h val="0.72897418033909034"/>
        </c:manualLayout>
      </c:layout>
      <c:lineChart>
        <c:grouping val="standard"/>
        <c:varyColors val="0"/>
        <c:ser>
          <c:idx val="1"/>
          <c:order val="0"/>
          <c:tx>
            <c:strRef>
              <c:f>Example!$C$14</c:f>
              <c:strCache>
                <c:ptCount val="1"/>
                <c:pt idx="0">
                  <c:v>Ordering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Example!$B$15:$B$34</c:f>
              <c:numCache>
                <c:formatCode>0.0</c:formatCode>
                <c:ptCount val="20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  <c:pt idx="15">
                  <c:v>3200</c:v>
                </c:pt>
                <c:pt idx="16">
                  <c:v>3400</c:v>
                </c:pt>
                <c:pt idx="17">
                  <c:v>3600</c:v>
                </c:pt>
                <c:pt idx="18">
                  <c:v>3800</c:v>
                </c:pt>
                <c:pt idx="19">
                  <c:v>4000</c:v>
                </c:pt>
              </c:numCache>
            </c:numRef>
          </c:cat>
          <c:val>
            <c:numRef>
              <c:f>Example!$C$15:$C$34</c:f>
              <c:numCache>
                <c:formatCode>0</c:formatCode>
                <c:ptCount val="20"/>
                <c:pt idx="0">
                  <c:v>3200</c:v>
                </c:pt>
                <c:pt idx="1">
                  <c:v>1600</c:v>
                </c:pt>
                <c:pt idx="2">
                  <c:v>1066.6666666666667</c:v>
                </c:pt>
                <c:pt idx="3">
                  <c:v>800</c:v>
                </c:pt>
                <c:pt idx="4">
                  <c:v>640</c:v>
                </c:pt>
                <c:pt idx="5">
                  <c:v>533.33333333333337</c:v>
                </c:pt>
                <c:pt idx="6">
                  <c:v>457.14285714285717</c:v>
                </c:pt>
                <c:pt idx="7">
                  <c:v>400</c:v>
                </c:pt>
                <c:pt idx="8">
                  <c:v>355.55555555555554</c:v>
                </c:pt>
                <c:pt idx="9">
                  <c:v>320</c:v>
                </c:pt>
                <c:pt idx="10">
                  <c:v>290.90909090909093</c:v>
                </c:pt>
                <c:pt idx="11">
                  <c:v>266.66666666666669</c:v>
                </c:pt>
                <c:pt idx="12">
                  <c:v>246.15384615384616</c:v>
                </c:pt>
                <c:pt idx="13">
                  <c:v>228.57142857142858</c:v>
                </c:pt>
                <c:pt idx="14">
                  <c:v>213.33333333333334</c:v>
                </c:pt>
                <c:pt idx="15">
                  <c:v>200</c:v>
                </c:pt>
                <c:pt idx="16">
                  <c:v>188.23529411764707</c:v>
                </c:pt>
                <c:pt idx="17">
                  <c:v>177.77777777777777</c:v>
                </c:pt>
                <c:pt idx="18">
                  <c:v>168.42105263157896</c:v>
                </c:pt>
                <c:pt idx="19">
                  <c:v>160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Example!$D$14</c:f>
              <c:strCache>
                <c:ptCount val="1"/>
                <c:pt idx="0">
                  <c:v>Holding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Example!$D$15:$D$34</c:f>
              <c:numCache>
                <c:formatCode>0</c:formatCode>
                <c:ptCount val="20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  <c:pt idx="15">
                  <c:v>3200</c:v>
                </c:pt>
                <c:pt idx="16">
                  <c:v>3400</c:v>
                </c:pt>
                <c:pt idx="17">
                  <c:v>3600</c:v>
                </c:pt>
                <c:pt idx="18">
                  <c:v>3800</c:v>
                </c:pt>
                <c:pt idx="19">
                  <c:v>4000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Example!$E$14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Pt>
            <c:idx val="7"/>
            <c:bubble3D val="0"/>
          </c:dPt>
          <c:val>
            <c:numRef>
              <c:f>Example!$E$15:$E$34</c:f>
              <c:numCache>
                <c:formatCode>0.00</c:formatCode>
                <c:ptCount val="20"/>
                <c:pt idx="0">
                  <c:v>3400</c:v>
                </c:pt>
                <c:pt idx="1">
                  <c:v>2000</c:v>
                </c:pt>
                <c:pt idx="2">
                  <c:v>1666.6666666666667</c:v>
                </c:pt>
                <c:pt idx="3">
                  <c:v>1600</c:v>
                </c:pt>
                <c:pt idx="4">
                  <c:v>1640</c:v>
                </c:pt>
                <c:pt idx="5">
                  <c:v>1733.3333333333335</c:v>
                </c:pt>
                <c:pt idx="6">
                  <c:v>1857.1428571428571</c:v>
                </c:pt>
                <c:pt idx="7">
                  <c:v>2000</c:v>
                </c:pt>
                <c:pt idx="8">
                  <c:v>2155.5555555555557</c:v>
                </c:pt>
                <c:pt idx="9">
                  <c:v>2320</c:v>
                </c:pt>
                <c:pt idx="10">
                  <c:v>2490.909090909091</c:v>
                </c:pt>
                <c:pt idx="11">
                  <c:v>2666.6666666666665</c:v>
                </c:pt>
                <c:pt idx="12">
                  <c:v>2846.1538461538462</c:v>
                </c:pt>
                <c:pt idx="13">
                  <c:v>3028.5714285714284</c:v>
                </c:pt>
                <c:pt idx="14">
                  <c:v>3213.3333333333335</c:v>
                </c:pt>
                <c:pt idx="15">
                  <c:v>3400</c:v>
                </c:pt>
                <c:pt idx="16">
                  <c:v>3588.2352941176468</c:v>
                </c:pt>
                <c:pt idx="17">
                  <c:v>3777.7777777777778</c:v>
                </c:pt>
                <c:pt idx="18">
                  <c:v>3968.4210526315792</c:v>
                </c:pt>
                <c:pt idx="19">
                  <c:v>4160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8848"/>
        <c:axId val="207862016"/>
      </c:lineChart>
      <c:catAx>
        <c:axId val="10119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Quantity</a:t>
                </a:r>
              </a:p>
            </c:rich>
          </c:tx>
          <c:layout>
            <c:manualLayout>
              <c:xMode val="edge"/>
              <c:yMode val="edge"/>
              <c:x val="0.43008519068333584"/>
              <c:y val="0.90654481401143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6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86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$</a:t>
                </a:r>
              </a:p>
            </c:rich>
          </c:tx>
          <c:layout>
            <c:manualLayout>
              <c:xMode val="edge"/>
              <c:yMode val="edge"/>
              <c:x val="3.3898340152381148E-2"/>
              <c:y val="0.417446752843752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98848"/>
        <c:crosses val="autoZero"/>
        <c:crossBetween val="midCat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10256503095726"/>
          <c:y val="0.3707176387194519"/>
          <c:w val="0.14194929938809606"/>
          <c:h val="0.124610970998135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86956521739135E-2"/>
          <c:y val="5.8962332052361316E-2"/>
          <c:w val="0.58850931677018636"/>
          <c:h val="0.84434059498981406"/>
        </c:manualLayout>
      </c:layout>
      <c:lineChart>
        <c:grouping val="standard"/>
        <c:varyColors val="0"/>
        <c:ser>
          <c:idx val="0"/>
          <c:order val="0"/>
          <c:tx>
            <c:strRef>
              <c:f>Example!$C$14</c:f>
              <c:strCache>
                <c:ptCount val="1"/>
                <c:pt idx="0">
                  <c:v>Ordering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Example!$C$15:$C$34</c:f>
              <c:numCache>
                <c:formatCode>0</c:formatCode>
                <c:ptCount val="20"/>
                <c:pt idx="0">
                  <c:v>3200</c:v>
                </c:pt>
                <c:pt idx="1">
                  <c:v>1600</c:v>
                </c:pt>
                <c:pt idx="2">
                  <c:v>1066.6666666666667</c:v>
                </c:pt>
                <c:pt idx="3">
                  <c:v>800</c:v>
                </c:pt>
                <c:pt idx="4">
                  <c:v>640</c:v>
                </c:pt>
                <c:pt idx="5">
                  <c:v>533.33333333333337</c:v>
                </c:pt>
                <c:pt idx="6">
                  <c:v>457.14285714285717</c:v>
                </c:pt>
                <c:pt idx="7">
                  <c:v>400</c:v>
                </c:pt>
                <c:pt idx="8">
                  <c:v>355.55555555555554</c:v>
                </c:pt>
                <c:pt idx="9">
                  <c:v>320</c:v>
                </c:pt>
                <c:pt idx="10">
                  <c:v>290.90909090909093</c:v>
                </c:pt>
                <c:pt idx="11">
                  <c:v>266.66666666666669</c:v>
                </c:pt>
                <c:pt idx="12">
                  <c:v>246.15384615384616</c:v>
                </c:pt>
                <c:pt idx="13">
                  <c:v>228.57142857142858</c:v>
                </c:pt>
                <c:pt idx="14">
                  <c:v>213.33333333333334</c:v>
                </c:pt>
                <c:pt idx="15">
                  <c:v>200</c:v>
                </c:pt>
                <c:pt idx="16">
                  <c:v>188.23529411764707</c:v>
                </c:pt>
                <c:pt idx="17">
                  <c:v>177.77777777777777</c:v>
                </c:pt>
                <c:pt idx="18">
                  <c:v>168.42105263157896</c:v>
                </c:pt>
                <c:pt idx="19">
                  <c:v>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Example!$N$14</c:f>
              <c:strCache>
                <c:ptCount val="1"/>
                <c:pt idx="0">
                  <c:v>Price * Quantity * Cost to Hold/2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Example!$L$15:$L$34</c:f>
              <c:numCache>
                <c:formatCode>0.0</c:formatCode>
                <c:ptCount val="20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  <c:pt idx="15">
                  <c:v>3200</c:v>
                </c:pt>
                <c:pt idx="16">
                  <c:v>3400</c:v>
                </c:pt>
                <c:pt idx="17">
                  <c:v>3600</c:v>
                </c:pt>
                <c:pt idx="18">
                  <c:v>3800</c:v>
                </c:pt>
                <c:pt idx="19">
                  <c:v>4000</c:v>
                </c:pt>
              </c:numCache>
            </c:numRef>
          </c:cat>
          <c:val>
            <c:numRef>
              <c:f>Example!$N$15:$N$34</c:f>
              <c:numCache>
                <c:formatCode>0.0</c:formatCode>
                <c:ptCount val="20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960</c:v>
                </c:pt>
                <c:pt idx="6">
                  <c:v>1120</c:v>
                </c:pt>
                <c:pt idx="7">
                  <c:v>1280</c:v>
                </c:pt>
                <c:pt idx="8">
                  <c:v>1440</c:v>
                </c:pt>
                <c:pt idx="9">
                  <c:v>1600</c:v>
                </c:pt>
                <c:pt idx="10">
                  <c:v>1760</c:v>
                </c:pt>
                <c:pt idx="11">
                  <c:v>1920</c:v>
                </c:pt>
                <c:pt idx="12">
                  <c:v>2080</c:v>
                </c:pt>
                <c:pt idx="13">
                  <c:v>2240</c:v>
                </c:pt>
                <c:pt idx="14">
                  <c:v>2100</c:v>
                </c:pt>
                <c:pt idx="15">
                  <c:v>2240</c:v>
                </c:pt>
                <c:pt idx="16">
                  <c:v>2380</c:v>
                </c:pt>
                <c:pt idx="17">
                  <c:v>2520.0000000000005</c:v>
                </c:pt>
                <c:pt idx="18">
                  <c:v>2660.0000000000005</c:v>
                </c:pt>
                <c:pt idx="19">
                  <c:v>2800.0000000000005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Example!$P$14</c:f>
              <c:strCache>
                <c:ptCount val="1"/>
                <c:pt idx="0">
                  <c:v>Ordering + Carrying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val>
            <c:numRef>
              <c:f>Example!$P$15:$P$34</c:f>
              <c:numCache>
                <c:formatCode>0</c:formatCode>
                <c:ptCount val="20"/>
                <c:pt idx="0">
                  <c:v>3400</c:v>
                </c:pt>
                <c:pt idx="1">
                  <c:v>2000</c:v>
                </c:pt>
                <c:pt idx="2">
                  <c:v>1666.6666666666667</c:v>
                </c:pt>
                <c:pt idx="3">
                  <c:v>1600</c:v>
                </c:pt>
                <c:pt idx="4">
                  <c:v>1640</c:v>
                </c:pt>
                <c:pt idx="5">
                  <c:v>1493.3333333333335</c:v>
                </c:pt>
                <c:pt idx="6">
                  <c:v>1577.1428571428571</c:v>
                </c:pt>
                <c:pt idx="7">
                  <c:v>1680</c:v>
                </c:pt>
                <c:pt idx="8">
                  <c:v>1795.5555555555557</c:v>
                </c:pt>
                <c:pt idx="9">
                  <c:v>1920</c:v>
                </c:pt>
                <c:pt idx="10">
                  <c:v>2050.909090909091</c:v>
                </c:pt>
                <c:pt idx="11">
                  <c:v>2186.6666666666665</c:v>
                </c:pt>
                <c:pt idx="12">
                  <c:v>2326.1538461538462</c:v>
                </c:pt>
                <c:pt idx="13">
                  <c:v>2468.5714285714284</c:v>
                </c:pt>
                <c:pt idx="14">
                  <c:v>2313.3333333333335</c:v>
                </c:pt>
                <c:pt idx="15">
                  <c:v>2440</c:v>
                </c:pt>
                <c:pt idx="16">
                  <c:v>2568.2352941176468</c:v>
                </c:pt>
                <c:pt idx="17">
                  <c:v>2697.7777777777783</c:v>
                </c:pt>
                <c:pt idx="18">
                  <c:v>2828.4210526315792</c:v>
                </c:pt>
                <c:pt idx="19">
                  <c:v>2960.0000000000005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17728"/>
        <c:axId val="77844480"/>
      </c:lineChart>
      <c:catAx>
        <c:axId val="778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4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17728"/>
        <c:crosses val="autoZero"/>
        <c:crossBetween val="midCat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09937888198758"/>
          <c:y val="0.41273632436652918"/>
          <c:w val="0.29347826086956524"/>
          <c:h val="0.1367926103614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16</xdr:row>
      <xdr:rowOff>0</xdr:rowOff>
    </xdr:from>
    <xdr:to>
      <xdr:col>8</xdr:col>
      <xdr:colOff>800100</xdr:colOff>
      <xdr:row>34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323850</xdr:colOff>
      <xdr:row>11</xdr:row>
      <xdr:rowOff>9525</xdr:rowOff>
    </xdr:from>
    <xdr:to>
      <xdr:col>22</xdr:col>
      <xdr:colOff>285750</xdr:colOff>
      <xdr:row>33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7"/>
  <sheetViews>
    <sheetView tabSelected="1" workbookViewId="0"/>
  </sheetViews>
  <sheetFormatPr defaultColWidth="12.85546875" defaultRowHeight="12.75" x14ac:dyDescent="0.2"/>
  <cols>
    <col min="1" max="1" width="4.28515625" style="10" customWidth="1"/>
    <col min="2" max="2" width="16.140625" style="10" customWidth="1"/>
    <col min="3" max="3" width="12.140625" style="10" customWidth="1"/>
    <col min="4" max="4" width="12" style="10" customWidth="1"/>
    <col min="5" max="5" width="10.85546875" style="10" customWidth="1"/>
    <col min="6" max="6" width="2.85546875" style="10" customWidth="1"/>
    <col min="7" max="7" width="43.28515625" style="10" customWidth="1"/>
    <col min="8" max="9" width="12.85546875" style="10" customWidth="1"/>
    <col min="10" max="10" width="2.28515625" style="10" customWidth="1"/>
    <col min="11" max="11" width="3.7109375" style="10" customWidth="1"/>
    <col min="12" max="12" width="9" style="10" customWidth="1"/>
    <col min="13" max="13" width="9.140625" style="10" customWidth="1"/>
    <col min="14" max="14" width="24.7109375" style="10" customWidth="1"/>
    <col min="15" max="15" width="9.28515625" style="10" customWidth="1"/>
    <col min="16" max="16" width="16.28515625" style="10" customWidth="1"/>
    <col min="17" max="17" width="18.85546875" style="10" customWidth="1"/>
    <col min="18" max="18" width="12.28515625" style="10" customWidth="1"/>
    <col min="19" max="19" width="2.85546875" style="10" customWidth="1"/>
    <col min="20" max="20" width="2.7109375" style="10" customWidth="1"/>
    <col min="21" max="21" width="10.85546875" style="10" customWidth="1"/>
    <col min="22" max="22" width="81.7109375" style="10" customWidth="1"/>
    <col min="23" max="23" width="10.85546875" style="10" customWidth="1"/>
    <col min="24" max="16384" width="12.85546875" style="10"/>
  </cols>
  <sheetData>
    <row r="1" spans="1:23" ht="14.25" thickTop="1" thickBot="1" x14ac:dyDescent="0.25">
      <c r="A1" s="7"/>
      <c r="B1" s="8"/>
      <c r="C1" s="8"/>
      <c r="D1" s="8"/>
      <c r="E1" s="8"/>
      <c r="F1" s="8"/>
      <c r="G1" s="8"/>
      <c r="H1" s="8"/>
      <c r="I1" s="8"/>
      <c r="J1" s="9"/>
      <c r="K1" s="7"/>
      <c r="L1" s="8"/>
      <c r="M1" s="8"/>
      <c r="N1" s="8"/>
      <c r="O1" s="8"/>
      <c r="P1" s="8"/>
      <c r="Q1" s="8"/>
      <c r="R1" s="8"/>
      <c r="S1" s="9"/>
      <c r="T1" s="7"/>
      <c r="U1" s="8"/>
      <c r="V1" s="8"/>
      <c r="W1" s="9"/>
    </row>
    <row r="2" spans="1:23" ht="13.5" thickTop="1" x14ac:dyDescent="0.2">
      <c r="A2" s="11"/>
      <c r="B2" s="1" t="s">
        <v>29</v>
      </c>
      <c r="C2" s="2"/>
      <c r="D2" s="2"/>
      <c r="E2" s="2"/>
      <c r="F2" s="3"/>
      <c r="G2" s="12"/>
      <c r="H2" s="12"/>
      <c r="I2" s="12"/>
      <c r="J2" s="13"/>
      <c r="K2" s="11"/>
      <c r="L2" s="12"/>
      <c r="M2" s="12"/>
      <c r="N2" s="12"/>
      <c r="O2" s="12"/>
      <c r="P2" s="12"/>
      <c r="Q2" s="12"/>
      <c r="R2" s="12"/>
      <c r="S2" s="13"/>
      <c r="T2" s="11"/>
      <c r="U2" s="12"/>
      <c r="V2" s="12"/>
      <c r="W2" s="13"/>
    </row>
    <row r="3" spans="1:23" ht="13.5" thickBot="1" x14ac:dyDescent="0.25">
      <c r="A3" s="11"/>
      <c r="B3" s="4" t="s">
        <v>30</v>
      </c>
      <c r="C3" s="5"/>
      <c r="D3" s="5"/>
      <c r="E3" s="5"/>
      <c r="F3" s="6"/>
      <c r="G3" s="14"/>
      <c r="H3" s="14"/>
      <c r="I3" s="14"/>
      <c r="J3" s="13"/>
      <c r="K3" s="11"/>
      <c r="L3" s="12"/>
      <c r="M3" s="12"/>
      <c r="N3" s="12"/>
      <c r="O3" s="12"/>
      <c r="P3" s="12"/>
      <c r="Q3" s="12"/>
      <c r="R3" s="12"/>
      <c r="S3" s="13"/>
      <c r="T3" s="11"/>
      <c r="U3" s="12"/>
      <c r="V3" s="12"/>
      <c r="W3" s="13"/>
    </row>
    <row r="4" spans="1:23" ht="14.25" thickTop="1" thickBot="1" x14ac:dyDescent="0.25">
      <c r="A4" s="11"/>
      <c r="B4" s="12"/>
      <c r="C4" s="15"/>
      <c r="D4" s="15"/>
      <c r="E4" s="15"/>
      <c r="F4" s="15"/>
      <c r="G4" s="15"/>
      <c r="H4" s="15"/>
      <c r="I4" s="15"/>
      <c r="J4" s="13"/>
      <c r="K4" s="16"/>
      <c r="L4" s="17"/>
      <c r="M4" s="17"/>
      <c r="N4" s="17"/>
      <c r="O4" s="17"/>
      <c r="P4" s="17"/>
      <c r="Q4" s="17"/>
      <c r="R4" s="17"/>
      <c r="S4" s="18"/>
      <c r="T4" s="16"/>
      <c r="U4" s="17"/>
      <c r="V4" s="17"/>
      <c r="W4" s="18"/>
    </row>
    <row r="5" spans="1:23" ht="14.25" thickTop="1" thickBot="1" x14ac:dyDescent="0.25">
      <c r="A5" s="7"/>
      <c r="B5" s="8"/>
      <c r="C5" s="19"/>
      <c r="D5" s="19"/>
      <c r="E5" s="19"/>
      <c r="F5" s="19"/>
      <c r="G5" s="19"/>
      <c r="H5" s="19"/>
      <c r="I5" s="19"/>
      <c r="J5" s="9"/>
      <c r="K5" s="8"/>
      <c r="L5" s="8"/>
      <c r="M5" s="8"/>
      <c r="N5" s="8"/>
      <c r="O5" s="8"/>
      <c r="P5" s="8"/>
      <c r="Q5" s="8"/>
      <c r="R5" s="8"/>
      <c r="S5" s="9"/>
      <c r="T5" s="7"/>
      <c r="U5" s="8"/>
      <c r="V5" s="8"/>
      <c r="W5" s="9"/>
    </row>
    <row r="6" spans="1:23" ht="14.25" thickTop="1" thickBot="1" x14ac:dyDescent="0.25">
      <c r="A6" s="20" t="s">
        <v>0</v>
      </c>
      <c r="B6" s="79" t="s">
        <v>1</v>
      </c>
      <c r="C6" s="21">
        <v>64000</v>
      </c>
      <c r="D6" s="22"/>
      <c r="E6" s="22"/>
      <c r="F6" s="22"/>
      <c r="H6" s="22"/>
      <c r="I6" s="22"/>
      <c r="J6" s="13"/>
      <c r="K6" s="23" t="s">
        <v>15</v>
      </c>
      <c r="L6" s="12"/>
      <c r="M6" s="12"/>
      <c r="N6" s="12"/>
      <c r="O6" s="12"/>
      <c r="P6" s="12"/>
      <c r="Q6" s="12"/>
      <c r="R6" s="12"/>
      <c r="S6" s="13"/>
      <c r="T6" s="11"/>
      <c r="U6" s="12"/>
      <c r="V6" s="12"/>
      <c r="W6" s="13"/>
    </row>
    <row r="7" spans="1:23" ht="14.25" thickTop="1" thickBot="1" x14ac:dyDescent="0.25">
      <c r="A7" s="11"/>
      <c r="B7" s="20" t="s">
        <v>2</v>
      </c>
      <c r="C7" s="24">
        <v>10</v>
      </c>
      <c r="D7" s="12"/>
      <c r="E7" s="12"/>
      <c r="F7" s="12"/>
      <c r="G7" s="12"/>
      <c r="H7" s="12"/>
      <c r="I7" s="12"/>
      <c r="J7" s="13"/>
      <c r="K7" s="12"/>
      <c r="L7" s="47" t="s">
        <v>16</v>
      </c>
      <c r="M7" s="48" t="s">
        <v>17</v>
      </c>
      <c r="N7" s="48" t="s">
        <v>7</v>
      </c>
      <c r="O7" s="48" t="s">
        <v>18</v>
      </c>
      <c r="P7" s="49" t="s">
        <v>11</v>
      </c>
      <c r="Q7" s="12"/>
      <c r="R7" s="12"/>
      <c r="S7" s="13"/>
      <c r="T7" s="11"/>
      <c r="U7" s="12"/>
      <c r="V7" s="12"/>
      <c r="W7" s="13"/>
    </row>
    <row r="8" spans="1:23" ht="13.5" thickTop="1" x14ac:dyDescent="0.2">
      <c r="A8" s="11"/>
      <c r="B8" s="20" t="s">
        <v>3</v>
      </c>
      <c r="C8" s="24">
        <v>0.2</v>
      </c>
      <c r="D8" s="12"/>
      <c r="E8" s="12"/>
      <c r="F8" s="12"/>
      <c r="G8" s="12"/>
      <c r="H8" s="12"/>
      <c r="I8" s="12"/>
      <c r="J8" s="13"/>
      <c r="K8" s="12"/>
      <c r="L8" s="25">
        <v>10</v>
      </c>
      <c r="M8" s="26">
        <v>0</v>
      </c>
      <c r="N8" s="69">
        <f>SQRT(2*AnnualDemand*CostToOrder/(L8*CostToHold))</f>
        <v>800</v>
      </c>
      <c r="O8" s="70">
        <f>MAX(M8,N8)</f>
        <v>800</v>
      </c>
      <c r="P8" s="71">
        <f>AnnualDemand/QMin*CostToOrder+QMin/2*ThisPrice*CostToHold+ThisPrice*AnnualDemand</f>
        <v>641600</v>
      </c>
      <c r="Q8" s="12"/>
      <c r="R8" s="12"/>
      <c r="S8" s="13"/>
      <c r="T8" s="11"/>
      <c r="U8" s="23" t="s">
        <v>26</v>
      </c>
      <c r="V8" s="27" t="str">
        <f>"=SQRT(2*AnnualDemand*CostToOrder/(L8*CostToHold))"</f>
        <v>=SQRT(2*AnnualDemand*CostToOrder/(L8*CostToHold))</v>
      </c>
      <c r="W8" s="13"/>
    </row>
    <row r="9" spans="1:23" ht="13.5" thickBot="1" x14ac:dyDescent="0.25">
      <c r="A9" s="11"/>
      <c r="B9" s="20" t="s">
        <v>4</v>
      </c>
      <c r="C9" s="24">
        <v>10</v>
      </c>
      <c r="D9" s="14"/>
      <c r="E9" s="14"/>
      <c r="F9" s="14"/>
      <c r="G9" s="86" t="s">
        <v>12</v>
      </c>
      <c r="H9" s="86"/>
      <c r="I9" s="14"/>
      <c r="J9" s="13"/>
      <c r="K9" s="12"/>
      <c r="L9" s="28">
        <v>8</v>
      </c>
      <c r="M9" s="29">
        <v>1001</v>
      </c>
      <c r="N9" s="72">
        <f>SQRT(2*AnnualDemand*CostToOrder/(L9*CostToHold))</f>
        <v>894.42719099991587</v>
      </c>
      <c r="O9" s="73">
        <f>MAX(M9,N9)</f>
        <v>1001</v>
      </c>
      <c r="P9" s="65">
        <f>AnnualDemand/QMin*CostToOrder+QMin/2*ThisPrice*CostToHold+ThisPrice*AnnualDemand</f>
        <v>513440.16063936066</v>
      </c>
      <c r="Q9" s="12"/>
      <c r="R9" s="12"/>
      <c r="S9" s="13"/>
      <c r="T9" s="11"/>
      <c r="U9" s="23" t="s">
        <v>27</v>
      </c>
      <c r="V9" s="30" t="str">
        <f>"=MAX(M8,N8)"</f>
        <v>=MAX(M8,N8)</v>
      </c>
      <c r="W9" s="13"/>
    </row>
    <row r="10" spans="1:23" ht="14.25" thickTop="1" thickBot="1" x14ac:dyDescent="0.25">
      <c r="A10" s="11"/>
      <c r="B10" s="20" t="s">
        <v>5</v>
      </c>
      <c r="C10" s="82">
        <f>AnnualDemand*CostToOrder</f>
        <v>640000</v>
      </c>
      <c r="D10" s="14"/>
      <c r="E10" s="14"/>
      <c r="F10" s="14"/>
      <c r="G10" s="31" t="str">
        <f>"=AnnualDemand*CostToOrder"</f>
        <v>=AnnualDemand*CostToOrder</v>
      </c>
      <c r="H10" s="32"/>
      <c r="I10" s="14"/>
      <c r="J10" s="13"/>
      <c r="K10" s="12"/>
      <c r="L10" s="33">
        <v>7</v>
      </c>
      <c r="M10" s="34">
        <v>3001</v>
      </c>
      <c r="N10" s="74">
        <f>SQRT(2*AnnualDemand*CostToOrder/(L10*CostToHold))</f>
        <v>956.18288746751489</v>
      </c>
      <c r="O10" s="75">
        <f>MAX(M10,N10)</f>
        <v>3001</v>
      </c>
      <c r="P10" s="68">
        <f>AnnualDemand/QMin*CostToOrder+QMin/2*ThisPrice*CostToHold+ThisPrice*AnnualDemand</f>
        <v>450313.96224591805</v>
      </c>
      <c r="Q10" s="12"/>
      <c r="R10" s="12"/>
      <c r="S10" s="13"/>
      <c r="T10" s="11"/>
      <c r="U10" s="23" t="s">
        <v>28</v>
      </c>
      <c r="V10" s="35" t="str">
        <f>"=AnnualDemand/QMin*CostToOrder+QMin/2*ThisPrice*CostToHold+ThisPrice*AnnualDemand"</f>
        <v>=AnnualDemand/QMin*CostToOrder+QMin/2*ThisPrice*CostToHold+ThisPrice*AnnualDemand</v>
      </c>
      <c r="W10" s="13"/>
    </row>
    <row r="11" spans="1:23" ht="14.25" thickTop="1" thickBot="1" x14ac:dyDescent="0.25">
      <c r="A11" s="11"/>
      <c r="B11" s="80" t="s">
        <v>6</v>
      </c>
      <c r="C11" s="83">
        <f>UnitPrice*CostToHold/2</f>
        <v>1</v>
      </c>
      <c r="D11" s="12"/>
      <c r="E11" s="12"/>
      <c r="F11" s="14"/>
      <c r="G11" s="36" t="str">
        <f>"=UnitPrice*CostToHold/2"</f>
        <v>=UnitPrice*CostToHold/2</v>
      </c>
      <c r="H11" s="37"/>
      <c r="I11" s="12"/>
      <c r="J11" s="13"/>
      <c r="K11" s="12"/>
      <c r="L11" s="12"/>
      <c r="M11" s="12"/>
      <c r="N11" s="12"/>
      <c r="O11" s="12"/>
      <c r="P11" s="12"/>
      <c r="Q11" s="12"/>
      <c r="R11" s="12"/>
      <c r="S11" s="13"/>
      <c r="T11" s="11"/>
      <c r="U11" s="12"/>
      <c r="V11" s="12"/>
      <c r="W11" s="13"/>
    </row>
    <row r="12" spans="1:23" ht="14.25" thickTop="1" thickBot="1" x14ac:dyDescent="0.25">
      <c r="A12" s="11"/>
      <c r="B12" s="81" t="s">
        <v>7</v>
      </c>
      <c r="C12" s="84">
        <f>SQRT(2*AnnualDemand*CostToOrder/(UnitPrice*CostToHold))</f>
        <v>800</v>
      </c>
      <c r="D12" s="12"/>
      <c r="E12" s="12"/>
      <c r="F12" s="14"/>
      <c r="G12" s="38" t="str">
        <f>"=SQRT(2*AnnualDemand*CostToOrder/(UnitPrice*CostToHold))"</f>
        <v>=SQRT(2*AnnualDemand*CostToOrder/(UnitPrice*CostToHold))</v>
      </c>
      <c r="H12" s="39"/>
      <c r="I12" s="12"/>
      <c r="J12" s="13"/>
      <c r="K12" s="12"/>
      <c r="L12" s="12"/>
      <c r="M12" s="12"/>
      <c r="N12" s="12"/>
      <c r="O12" s="12"/>
      <c r="P12" s="12"/>
      <c r="Q12" s="12"/>
      <c r="R12" s="12"/>
      <c r="S12" s="13"/>
      <c r="T12" s="11"/>
      <c r="U12" s="12"/>
      <c r="V12" s="12"/>
      <c r="W12" s="13"/>
    </row>
    <row r="13" spans="1:23" ht="14.25" thickTop="1" thickBot="1" x14ac:dyDescent="0.25">
      <c r="A13" s="11"/>
      <c r="B13" s="12"/>
      <c r="C13" s="12"/>
      <c r="D13" s="12"/>
      <c r="E13" s="12"/>
      <c r="F13" s="14"/>
      <c r="G13" s="12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  <c r="S13" s="13"/>
      <c r="T13" s="11"/>
      <c r="U13" s="12"/>
      <c r="V13" s="12"/>
      <c r="W13" s="13"/>
    </row>
    <row r="14" spans="1:23" ht="39.75" thickTop="1" thickBot="1" x14ac:dyDescent="0.25">
      <c r="A14" s="11"/>
      <c r="B14" s="47" t="s">
        <v>8</v>
      </c>
      <c r="C14" s="48" t="s">
        <v>9</v>
      </c>
      <c r="D14" s="48" t="s">
        <v>10</v>
      </c>
      <c r="E14" s="49" t="s">
        <v>11</v>
      </c>
      <c r="F14" s="12"/>
      <c r="G14" s="85" t="s">
        <v>12</v>
      </c>
      <c r="H14" s="85" t="s">
        <v>13</v>
      </c>
      <c r="I14" s="85" t="s">
        <v>14</v>
      </c>
      <c r="J14" s="13"/>
      <c r="K14" s="12"/>
      <c r="L14" s="76" t="s">
        <v>19</v>
      </c>
      <c r="M14" s="77" t="s">
        <v>20</v>
      </c>
      <c r="N14" s="77" t="s">
        <v>21</v>
      </c>
      <c r="O14" s="77" t="s">
        <v>22</v>
      </c>
      <c r="P14" s="77" t="s">
        <v>23</v>
      </c>
      <c r="Q14" s="77" t="s">
        <v>24</v>
      </c>
      <c r="R14" s="78" t="s">
        <v>25</v>
      </c>
      <c r="S14" s="13"/>
      <c r="T14" s="11"/>
      <c r="U14" s="12"/>
      <c r="V14" s="12"/>
      <c r="W14" s="13"/>
    </row>
    <row r="15" spans="1:23" ht="14.25" thickTop="1" thickBot="1" x14ac:dyDescent="0.25">
      <c r="A15" s="11"/>
      <c r="B15" s="50">
        <v>200</v>
      </c>
      <c r="C15" s="51">
        <f t="shared" ref="C15:C30" si="0">Coeff1/B15</f>
        <v>3200</v>
      </c>
      <c r="D15" s="51">
        <f t="shared" ref="D15:D30" si="1">Coeff2*B15</f>
        <v>200</v>
      </c>
      <c r="E15" s="52">
        <f t="shared" ref="E15:E30" si="2">C15+D15</f>
        <v>3400</v>
      </c>
      <c r="F15" s="12"/>
      <c r="G15" s="40" t="str">
        <f>"=Coeff1/B15"</f>
        <v>=Coeff1/B15</v>
      </c>
      <c r="H15" s="41" t="str">
        <f>"=Coeff2*B15"</f>
        <v>=Coeff2*B15</v>
      </c>
      <c r="I15" s="42" t="str">
        <f>"=C15+D15"</f>
        <v>=C15+D15</v>
      </c>
      <c r="J15" s="13"/>
      <c r="K15" s="12"/>
      <c r="L15" s="59">
        <f t="shared" ref="L15:L30" si="3">Quantity</f>
        <v>200</v>
      </c>
      <c r="M15" s="60">
        <v>10</v>
      </c>
      <c r="N15" s="60">
        <f t="shared" ref="N15:N30" si="4">CostToHold/2*M15*Quantity</f>
        <v>200</v>
      </c>
      <c r="O15" s="60">
        <f t="shared" ref="O15:O30" si="5">M15*L15</f>
        <v>2000</v>
      </c>
      <c r="P15" s="61">
        <f t="shared" ref="P15:P30" si="6">N15+OrderCost</f>
        <v>3400</v>
      </c>
      <c r="Q15" s="61">
        <f t="shared" ref="Q15:Q34" si="7">AnnualDemand*M15</f>
        <v>640000</v>
      </c>
      <c r="R15" s="62">
        <f t="shared" ref="R15:R34" si="8">P15+Q15</f>
        <v>643400</v>
      </c>
      <c r="S15" s="13"/>
      <c r="T15" s="11"/>
      <c r="U15" s="12"/>
      <c r="V15" s="12"/>
      <c r="W15" s="13"/>
    </row>
    <row r="16" spans="1:23" ht="13.5" thickTop="1" x14ac:dyDescent="0.2">
      <c r="A16" s="11"/>
      <c r="B16" s="53">
        <v>400</v>
      </c>
      <c r="C16" s="54">
        <f t="shared" si="0"/>
        <v>1600</v>
      </c>
      <c r="D16" s="54">
        <f t="shared" si="1"/>
        <v>400</v>
      </c>
      <c r="E16" s="55">
        <f t="shared" si="2"/>
        <v>2000</v>
      </c>
      <c r="F16" s="12"/>
      <c r="G16" s="12"/>
      <c r="H16" s="12"/>
      <c r="I16" s="12"/>
      <c r="J16" s="13"/>
      <c r="K16" s="12"/>
      <c r="L16" s="53">
        <f t="shared" si="3"/>
        <v>400</v>
      </c>
      <c r="M16" s="63">
        <v>10</v>
      </c>
      <c r="N16" s="63">
        <f t="shared" si="4"/>
        <v>400</v>
      </c>
      <c r="O16" s="63">
        <f t="shared" si="5"/>
        <v>4000</v>
      </c>
      <c r="P16" s="64">
        <f t="shared" si="6"/>
        <v>2000</v>
      </c>
      <c r="Q16" s="64">
        <f t="shared" si="7"/>
        <v>640000</v>
      </c>
      <c r="R16" s="65">
        <f t="shared" si="8"/>
        <v>642000</v>
      </c>
      <c r="S16" s="13"/>
      <c r="T16" s="11"/>
      <c r="U16" s="12"/>
      <c r="V16" s="12"/>
      <c r="W16" s="13"/>
    </row>
    <row r="17" spans="1:23" x14ac:dyDescent="0.2">
      <c r="A17" s="11"/>
      <c r="B17" s="53">
        <v>600</v>
      </c>
      <c r="C17" s="54">
        <f t="shared" si="0"/>
        <v>1066.6666666666667</v>
      </c>
      <c r="D17" s="54">
        <f t="shared" si="1"/>
        <v>600</v>
      </c>
      <c r="E17" s="55">
        <f t="shared" si="2"/>
        <v>1666.6666666666667</v>
      </c>
      <c r="F17" s="12"/>
      <c r="G17" s="12"/>
      <c r="H17" s="12"/>
      <c r="I17" s="12"/>
      <c r="J17" s="13"/>
      <c r="K17" s="12"/>
      <c r="L17" s="53">
        <f t="shared" si="3"/>
        <v>600</v>
      </c>
      <c r="M17" s="63">
        <v>10</v>
      </c>
      <c r="N17" s="63">
        <f t="shared" si="4"/>
        <v>600</v>
      </c>
      <c r="O17" s="63">
        <f t="shared" si="5"/>
        <v>6000</v>
      </c>
      <c r="P17" s="64">
        <f t="shared" si="6"/>
        <v>1666.6666666666667</v>
      </c>
      <c r="Q17" s="64">
        <f t="shared" si="7"/>
        <v>640000</v>
      </c>
      <c r="R17" s="65">
        <f t="shared" si="8"/>
        <v>641666.66666666663</v>
      </c>
      <c r="S17" s="13"/>
      <c r="T17" s="11"/>
      <c r="U17" s="12"/>
      <c r="V17" s="12"/>
      <c r="W17" s="13"/>
    </row>
    <row r="18" spans="1:23" x14ac:dyDescent="0.2">
      <c r="A18" s="11"/>
      <c r="B18" s="53">
        <v>800</v>
      </c>
      <c r="C18" s="54">
        <f t="shared" si="0"/>
        <v>800</v>
      </c>
      <c r="D18" s="54">
        <f t="shared" si="1"/>
        <v>800</v>
      </c>
      <c r="E18" s="55">
        <f t="shared" si="2"/>
        <v>1600</v>
      </c>
      <c r="F18" s="12"/>
      <c r="G18" s="12"/>
      <c r="H18" s="12"/>
      <c r="I18" s="12"/>
      <c r="J18" s="13"/>
      <c r="K18" s="12"/>
      <c r="L18" s="53">
        <f t="shared" si="3"/>
        <v>800</v>
      </c>
      <c r="M18" s="63">
        <v>10</v>
      </c>
      <c r="N18" s="63">
        <f t="shared" si="4"/>
        <v>800</v>
      </c>
      <c r="O18" s="63">
        <f t="shared" si="5"/>
        <v>8000</v>
      </c>
      <c r="P18" s="64">
        <f t="shared" si="6"/>
        <v>1600</v>
      </c>
      <c r="Q18" s="64">
        <f t="shared" si="7"/>
        <v>640000</v>
      </c>
      <c r="R18" s="65">
        <f t="shared" si="8"/>
        <v>641600</v>
      </c>
      <c r="S18" s="13"/>
      <c r="T18" s="11"/>
      <c r="U18" s="12"/>
      <c r="V18" s="12"/>
      <c r="W18" s="13"/>
    </row>
    <row r="19" spans="1:23" x14ac:dyDescent="0.2">
      <c r="A19" s="11"/>
      <c r="B19" s="53">
        <v>1000</v>
      </c>
      <c r="C19" s="54">
        <f t="shared" si="0"/>
        <v>640</v>
      </c>
      <c r="D19" s="54">
        <f t="shared" si="1"/>
        <v>1000</v>
      </c>
      <c r="E19" s="55">
        <f t="shared" si="2"/>
        <v>1640</v>
      </c>
      <c r="F19" s="12"/>
      <c r="G19" s="12"/>
      <c r="H19" s="12"/>
      <c r="I19" s="12"/>
      <c r="J19" s="13"/>
      <c r="K19" s="12"/>
      <c r="L19" s="53">
        <f t="shared" si="3"/>
        <v>1000</v>
      </c>
      <c r="M19" s="63">
        <v>10</v>
      </c>
      <c r="N19" s="63">
        <f t="shared" si="4"/>
        <v>1000</v>
      </c>
      <c r="O19" s="63">
        <f t="shared" si="5"/>
        <v>10000</v>
      </c>
      <c r="P19" s="64">
        <f t="shared" si="6"/>
        <v>1640</v>
      </c>
      <c r="Q19" s="64">
        <f t="shared" si="7"/>
        <v>640000</v>
      </c>
      <c r="R19" s="65">
        <f t="shared" si="8"/>
        <v>641640</v>
      </c>
      <c r="S19" s="13"/>
      <c r="T19" s="11"/>
      <c r="U19" s="12"/>
      <c r="V19" s="12"/>
      <c r="W19" s="13"/>
    </row>
    <row r="20" spans="1:23" x14ac:dyDescent="0.2">
      <c r="A20" s="11"/>
      <c r="B20" s="53">
        <v>1200</v>
      </c>
      <c r="C20" s="54">
        <f t="shared" si="0"/>
        <v>533.33333333333337</v>
      </c>
      <c r="D20" s="54">
        <f t="shared" si="1"/>
        <v>1200</v>
      </c>
      <c r="E20" s="55">
        <f t="shared" si="2"/>
        <v>1733.3333333333335</v>
      </c>
      <c r="F20" s="12"/>
      <c r="G20" s="12"/>
      <c r="H20" s="12"/>
      <c r="I20" s="12"/>
      <c r="J20" s="13"/>
      <c r="K20" s="12"/>
      <c r="L20" s="53">
        <f t="shared" si="3"/>
        <v>1200</v>
      </c>
      <c r="M20" s="63">
        <v>8</v>
      </c>
      <c r="N20" s="63">
        <f t="shared" si="4"/>
        <v>960</v>
      </c>
      <c r="O20" s="63">
        <f t="shared" si="5"/>
        <v>9600</v>
      </c>
      <c r="P20" s="64">
        <f t="shared" si="6"/>
        <v>1493.3333333333335</v>
      </c>
      <c r="Q20" s="64">
        <f t="shared" si="7"/>
        <v>512000</v>
      </c>
      <c r="R20" s="65">
        <f t="shared" si="8"/>
        <v>513493.33333333331</v>
      </c>
      <c r="S20" s="13"/>
      <c r="T20" s="11"/>
      <c r="U20" s="12"/>
      <c r="V20" s="12"/>
      <c r="W20" s="13"/>
    </row>
    <row r="21" spans="1:23" x14ac:dyDescent="0.2">
      <c r="A21" s="11"/>
      <c r="B21" s="53">
        <v>1400</v>
      </c>
      <c r="C21" s="54">
        <f t="shared" si="0"/>
        <v>457.14285714285717</v>
      </c>
      <c r="D21" s="54">
        <f t="shared" si="1"/>
        <v>1400</v>
      </c>
      <c r="E21" s="55">
        <f t="shared" si="2"/>
        <v>1857.1428571428571</v>
      </c>
      <c r="F21" s="12"/>
      <c r="G21" s="12"/>
      <c r="H21" s="12"/>
      <c r="I21" s="12"/>
      <c r="J21" s="13"/>
      <c r="K21" s="12"/>
      <c r="L21" s="53">
        <f t="shared" si="3"/>
        <v>1400</v>
      </c>
      <c r="M21" s="63">
        <v>8</v>
      </c>
      <c r="N21" s="63">
        <f t="shared" si="4"/>
        <v>1120</v>
      </c>
      <c r="O21" s="63">
        <f t="shared" si="5"/>
        <v>11200</v>
      </c>
      <c r="P21" s="64">
        <f t="shared" si="6"/>
        <v>1577.1428571428571</v>
      </c>
      <c r="Q21" s="64">
        <f t="shared" si="7"/>
        <v>512000</v>
      </c>
      <c r="R21" s="65">
        <f t="shared" si="8"/>
        <v>513577.14285714284</v>
      </c>
      <c r="S21" s="13"/>
      <c r="T21" s="11"/>
      <c r="U21" s="12"/>
      <c r="V21" s="12"/>
      <c r="W21" s="13"/>
    </row>
    <row r="22" spans="1:23" x14ac:dyDescent="0.2">
      <c r="A22" s="11"/>
      <c r="B22" s="53">
        <v>1600</v>
      </c>
      <c r="C22" s="54">
        <f t="shared" si="0"/>
        <v>400</v>
      </c>
      <c r="D22" s="54">
        <f t="shared" si="1"/>
        <v>1600</v>
      </c>
      <c r="E22" s="55">
        <f t="shared" si="2"/>
        <v>2000</v>
      </c>
      <c r="F22" s="12"/>
      <c r="G22" s="12"/>
      <c r="H22" s="12"/>
      <c r="I22" s="12"/>
      <c r="J22" s="13"/>
      <c r="K22" s="12"/>
      <c r="L22" s="53">
        <f t="shared" si="3"/>
        <v>1600</v>
      </c>
      <c r="M22" s="63">
        <v>8</v>
      </c>
      <c r="N22" s="63">
        <f t="shared" si="4"/>
        <v>1280</v>
      </c>
      <c r="O22" s="63">
        <f t="shared" si="5"/>
        <v>12800</v>
      </c>
      <c r="P22" s="64">
        <f t="shared" si="6"/>
        <v>1680</v>
      </c>
      <c r="Q22" s="64">
        <f t="shared" si="7"/>
        <v>512000</v>
      </c>
      <c r="R22" s="65">
        <f t="shared" si="8"/>
        <v>513680</v>
      </c>
      <c r="S22" s="13"/>
      <c r="T22" s="11"/>
      <c r="U22" s="12"/>
      <c r="V22" s="12"/>
      <c r="W22" s="13"/>
    </row>
    <row r="23" spans="1:23" x14ac:dyDescent="0.2">
      <c r="A23" s="11"/>
      <c r="B23" s="53">
        <v>1800</v>
      </c>
      <c r="C23" s="54">
        <f t="shared" si="0"/>
        <v>355.55555555555554</v>
      </c>
      <c r="D23" s="54">
        <f t="shared" si="1"/>
        <v>1800</v>
      </c>
      <c r="E23" s="55">
        <f t="shared" si="2"/>
        <v>2155.5555555555557</v>
      </c>
      <c r="F23" s="12"/>
      <c r="G23" s="12"/>
      <c r="H23" s="12"/>
      <c r="I23" s="12"/>
      <c r="J23" s="13"/>
      <c r="K23" s="12"/>
      <c r="L23" s="53">
        <f t="shared" si="3"/>
        <v>1800</v>
      </c>
      <c r="M23" s="63">
        <v>8</v>
      </c>
      <c r="N23" s="63">
        <f t="shared" si="4"/>
        <v>1440</v>
      </c>
      <c r="O23" s="63">
        <f t="shared" si="5"/>
        <v>14400</v>
      </c>
      <c r="P23" s="64">
        <f t="shared" si="6"/>
        <v>1795.5555555555557</v>
      </c>
      <c r="Q23" s="64">
        <f t="shared" si="7"/>
        <v>512000</v>
      </c>
      <c r="R23" s="65">
        <f t="shared" si="8"/>
        <v>513795.55555555556</v>
      </c>
      <c r="S23" s="13"/>
      <c r="T23" s="11"/>
      <c r="U23" s="12"/>
      <c r="V23" s="12"/>
      <c r="W23" s="13"/>
    </row>
    <row r="24" spans="1:23" x14ac:dyDescent="0.2">
      <c r="A24" s="11"/>
      <c r="B24" s="53">
        <v>2000</v>
      </c>
      <c r="C24" s="54">
        <f t="shared" si="0"/>
        <v>320</v>
      </c>
      <c r="D24" s="54">
        <f t="shared" si="1"/>
        <v>2000</v>
      </c>
      <c r="E24" s="55">
        <f t="shared" si="2"/>
        <v>2320</v>
      </c>
      <c r="F24" s="12"/>
      <c r="G24" s="12"/>
      <c r="H24" s="12"/>
      <c r="I24" s="12"/>
      <c r="J24" s="13"/>
      <c r="K24" s="12"/>
      <c r="L24" s="53">
        <f t="shared" si="3"/>
        <v>2000</v>
      </c>
      <c r="M24" s="63">
        <v>8</v>
      </c>
      <c r="N24" s="63">
        <f t="shared" si="4"/>
        <v>1600</v>
      </c>
      <c r="O24" s="63">
        <f t="shared" si="5"/>
        <v>16000</v>
      </c>
      <c r="P24" s="64">
        <f t="shared" si="6"/>
        <v>1920</v>
      </c>
      <c r="Q24" s="64">
        <f t="shared" si="7"/>
        <v>512000</v>
      </c>
      <c r="R24" s="65">
        <f t="shared" si="8"/>
        <v>513920</v>
      </c>
      <c r="S24" s="13"/>
      <c r="T24" s="11"/>
      <c r="U24" s="12"/>
      <c r="V24" s="12"/>
      <c r="W24" s="13"/>
    </row>
    <row r="25" spans="1:23" x14ac:dyDescent="0.2">
      <c r="A25" s="11"/>
      <c r="B25" s="53">
        <v>2200</v>
      </c>
      <c r="C25" s="54">
        <f t="shared" si="0"/>
        <v>290.90909090909093</v>
      </c>
      <c r="D25" s="54">
        <f t="shared" si="1"/>
        <v>2200</v>
      </c>
      <c r="E25" s="55">
        <f t="shared" si="2"/>
        <v>2490.909090909091</v>
      </c>
      <c r="F25" s="12"/>
      <c r="G25" s="12"/>
      <c r="H25" s="12"/>
      <c r="I25" s="12"/>
      <c r="J25" s="13"/>
      <c r="K25" s="12"/>
      <c r="L25" s="53">
        <f t="shared" si="3"/>
        <v>2200</v>
      </c>
      <c r="M25" s="63">
        <v>8</v>
      </c>
      <c r="N25" s="63">
        <f t="shared" si="4"/>
        <v>1760</v>
      </c>
      <c r="O25" s="63">
        <f t="shared" si="5"/>
        <v>17600</v>
      </c>
      <c r="P25" s="64">
        <f t="shared" si="6"/>
        <v>2050.909090909091</v>
      </c>
      <c r="Q25" s="64">
        <f t="shared" si="7"/>
        <v>512000</v>
      </c>
      <c r="R25" s="65">
        <f t="shared" si="8"/>
        <v>514050.90909090912</v>
      </c>
      <c r="S25" s="13"/>
      <c r="T25" s="11"/>
      <c r="U25" s="12"/>
      <c r="V25" s="12"/>
      <c r="W25" s="13"/>
    </row>
    <row r="26" spans="1:23" x14ac:dyDescent="0.2">
      <c r="A26" s="11"/>
      <c r="B26" s="53">
        <v>2400</v>
      </c>
      <c r="C26" s="54">
        <f>Coeff1/B26</f>
        <v>266.66666666666669</v>
      </c>
      <c r="D26" s="54">
        <f>Coeff2*B26</f>
        <v>2400</v>
      </c>
      <c r="E26" s="55">
        <f>C26+D26</f>
        <v>2666.6666666666665</v>
      </c>
      <c r="F26" s="12"/>
      <c r="G26" s="12"/>
      <c r="H26" s="12"/>
      <c r="I26" s="12"/>
      <c r="J26" s="13"/>
      <c r="K26" s="12"/>
      <c r="L26" s="53">
        <f t="shared" si="3"/>
        <v>2400</v>
      </c>
      <c r="M26" s="63">
        <v>8</v>
      </c>
      <c r="N26" s="63">
        <f t="shared" si="4"/>
        <v>1920</v>
      </c>
      <c r="O26" s="63">
        <f t="shared" si="5"/>
        <v>19200</v>
      </c>
      <c r="P26" s="64">
        <f t="shared" si="6"/>
        <v>2186.6666666666665</v>
      </c>
      <c r="Q26" s="64">
        <f t="shared" si="7"/>
        <v>512000</v>
      </c>
      <c r="R26" s="65">
        <f t="shared" si="8"/>
        <v>514186.66666666669</v>
      </c>
      <c r="S26" s="13"/>
      <c r="T26" s="11"/>
      <c r="U26" s="12"/>
      <c r="V26" s="12"/>
      <c r="W26" s="13"/>
    </row>
    <row r="27" spans="1:23" x14ac:dyDescent="0.2">
      <c r="A27" s="11"/>
      <c r="B27" s="53">
        <v>2600</v>
      </c>
      <c r="C27" s="54">
        <f>Coeff1/B27</f>
        <v>246.15384615384616</v>
      </c>
      <c r="D27" s="54">
        <f>Coeff2*B27</f>
        <v>2600</v>
      </c>
      <c r="E27" s="55">
        <f>C27+D27</f>
        <v>2846.1538461538462</v>
      </c>
      <c r="F27" s="12"/>
      <c r="G27" s="12"/>
      <c r="H27" s="12"/>
      <c r="I27" s="12"/>
      <c r="J27" s="13"/>
      <c r="K27" s="12"/>
      <c r="L27" s="53">
        <f t="shared" si="3"/>
        <v>2600</v>
      </c>
      <c r="M27" s="63">
        <v>8</v>
      </c>
      <c r="N27" s="63">
        <f t="shared" si="4"/>
        <v>2080</v>
      </c>
      <c r="O27" s="63">
        <f t="shared" si="5"/>
        <v>20800</v>
      </c>
      <c r="P27" s="64">
        <f t="shared" si="6"/>
        <v>2326.1538461538462</v>
      </c>
      <c r="Q27" s="64">
        <f t="shared" si="7"/>
        <v>512000</v>
      </c>
      <c r="R27" s="65">
        <f t="shared" si="8"/>
        <v>514326.15384615387</v>
      </c>
      <c r="S27" s="13"/>
      <c r="T27" s="11"/>
      <c r="U27" s="12"/>
      <c r="V27" s="12"/>
      <c r="W27" s="13"/>
    </row>
    <row r="28" spans="1:23" x14ac:dyDescent="0.2">
      <c r="A28" s="11"/>
      <c r="B28" s="53">
        <v>2800</v>
      </c>
      <c r="C28" s="54">
        <f t="shared" si="0"/>
        <v>228.57142857142858</v>
      </c>
      <c r="D28" s="54">
        <f t="shared" si="1"/>
        <v>2800</v>
      </c>
      <c r="E28" s="55">
        <f t="shared" si="2"/>
        <v>3028.5714285714284</v>
      </c>
      <c r="F28" s="12"/>
      <c r="G28" s="12"/>
      <c r="H28" s="12"/>
      <c r="I28" s="12"/>
      <c r="J28" s="13"/>
      <c r="K28" s="12"/>
      <c r="L28" s="53">
        <f t="shared" si="3"/>
        <v>2800</v>
      </c>
      <c r="M28" s="63">
        <v>8</v>
      </c>
      <c r="N28" s="63">
        <f t="shared" si="4"/>
        <v>2240</v>
      </c>
      <c r="O28" s="63">
        <f t="shared" si="5"/>
        <v>22400</v>
      </c>
      <c r="P28" s="64">
        <f t="shared" si="6"/>
        <v>2468.5714285714284</v>
      </c>
      <c r="Q28" s="64">
        <f t="shared" si="7"/>
        <v>512000</v>
      </c>
      <c r="R28" s="65">
        <f t="shared" si="8"/>
        <v>514468.57142857142</v>
      </c>
      <c r="S28" s="13"/>
      <c r="T28" s="11"/>
      <c r="U28" s="12"/>
      <c r="V28" s="12"/>
      <c r="W28" s="13"/>
    </row>
    <row r="29" spans="1:23" x14ac:dyDescent="0.2">
      <c r="A29" s="11"/>
      <c r="B29" s="53">
        <v>3000</v>
      </c>
      <c r="C29" s="54">
        <f t="shared" si="0"/>
        <v>213.33333333333334</v>
      </c>
      <c r="D29" s="54">
        <f t="shared" si="1"/>
        <v>3000</v>
      </c>
      <c r="E29" s="55">
        <f t="shared" si="2"/>
        <v>3213.3333333333335</v>
      </c>
      <c r="F29" s="12"/>
      <c r="G29" s="12"/>
      <c r="H29" s="12"/>
      <c r="I29" s="12"/>
      <c r="J29" s="13"/>
      <c r="K29" s="12"/>
      <c r="L29" s="53">
        <f t="shared" si="3"/>
        <v>3000</v>
      </c>
      <c r="M29" s="63">
        <v>7</v>
      </c>
      <c r="N29" s="63">
        <f t="shared" si="4"/>
        <v>2100</v>
      </c>
      <c r="O29" s="63">
        <f t="shared" si="5"/>
        <v>21000</v>
      </c>
      <c r="P29" s="64">
        <f t="shared" si="6"/>
        <v>2313.3333333333335</v>
      </c>
      <c r="Q29" s="64">
        <f t="shared" si="7"/>
        <v>448000</v>
      </c>
      <c r="R29" s="65">
        <f t="shared" si="8"/>
        <v>450313.33333333331</v>
      </c>
      <c r="S29" s="13"/>
      <c r="T29" s="11"/>
      <c r="U29" s="12"/>
      <c r="V29" s="12"/>
      <c r="W29" s="13"/>
    </row>
    <row r="30" spans="1:23" x14ac:dyDescent="0.2">
      <c r="A30" s="11"/>
      <c r="B30" s="53">
        <v>3200</v>
      </c>
      <c r="C30" s="54">
        <f t="shared" si="0"/>
        <v>200</v>
      </c>
      <c r="D30" s="54">
        <f t="shared" si="1"/>
        <v>3200</v>
      </c>
      <c r="E30" s="55">
        <f t="shared" si="2"/>
        <v>3400</v>
      </c>
      <c r="F30" s="12"/>
      <c r="G30" s="12"/>
      <c r="H30" s="12"/>
      <c r="I30" s="12"/>
      <c r="J30" s="13"/>
      <c r="K30" s="12"/>
      <c r="L30" s="53">
        <f t="shared" si="3"/>
        <v>3200</v>
      </c>
      <c r="M30" s="63">
        <v>7</v>
      </c>
      <c r="N30" s="63">
        <f t="shared" si="4"/>
        <v>2240</v>
      </c>
      <c r="O30" s="63">
        <f t="shared" si="5"/>
        <v>22400</v>
      </c>
      <c r="P30" s="64">
        <f t="shared" si="6"/>
        <v>2440</v>
      </c>
      <c r="Q30" s="64">
        <f t="shared" si="7"/>
        <v>448000</v>
      </c>
      <c r="R30" s="65">
        <f t="shared" si="8"/>
        <v>450440</v>
      </c>
      <c r="S30" s="13"/>
      <c r="T30" s="11"/>
      <c r="U30" s="12"/>
      <c r="V30" s="12"/>
      <c r="W30" s="13"/>
    </row>
    <row r="31" spans="1:23" x14ac:dyDescent="0.2">
      <c r="A31" s="11"/>
      <c r="B31" s="53">
        <v>3400</v>
      </c>
      <c r="C31" s="54">
        <f>Coeff1/B31</f>
        <v>188.23529411764707</v>
      </c>
      <c r="D31" s="54">
        <f>Coeff2*B31</f>
        <v>3400</v>
      </c>
      <c r="E31" s="55">
        <f>C31+D31</f>
        <v>3588.2352941176468</v>
      </c>
      <c r="F31" s="12"/>
      <c r="G31" s="12"/>
      <c r="H31" s="12"/>
      <c r="I31" s="12"/>
      <c r="J31" s="13"/>
      <c r="K31" s="12"/>
      <c r="L31" s="53">
        <f>Quantity</f>
        <v>3400</v>
      </c>
      <c r="M31" s="63">
        <v>7</v>
      </c>
      <c r="N31" s="63">
        <f>CostToHold/2*M31*Quantity</f>
        <v>2380</v>
      </c>
      <c r="O31" s="63">
        <f>M31*L31</f>
        <v>23800</v>
      </c>
      <c r="P31" s="64">
        <f>N31+OrderCost</f>
        <v>2568.2352941176468</v>
      </c>
      <c r="Q31" s="64">
        <f t="shared" si="7"/>
        <v>448000</v>
      </c>
      <c r="R31" s="65">
        <f t="shared" si="8"/>
        <v>450568.23529411765</v>
      </c>
      <c r="S31" s="13"/>
      <c r="T31" s="11"/>
      <c r="U31" s="12"/>
      <c r="V31" s="12"/>
      <c r="W31" s="13"/>
    </row>
    <row r="32" spans="1:23" x14ac:dyDescent="0.2">
      <c r="A32" s="11"/>
      <c r="B32" s="53">
        <v>3600</v>
      </c>
      <c r="C32" s="54">
        <f>Coeff1/B32</f>
        <v>177.77777777777777</v>
      </c>
      <c r="D32" s="54">
        <f>Coeff2*B32</f>
        <v>3600</v>
      </c>
      <c r="E32" s="55">
        <f>C32+D32</f>
        <v>3777.7777777777778</v>
      </c>
      <c r="F32" s="12"/>
      <c r="G32" s="12"/>
      <c r="H32" s="12"/>
      <c r="I32" s="12"/>
      <c r="J32" s="13"/>
      <c r="K32" s="12"/>
      <c r="L32" s="53">
        <f>Quantity</f>
        <v>3600</v>
      </c>
      <c r="M32" s="63">
        <v>7</v>
      </c>
      <c r="N32" s="63">
        <f>CostToHold/2*M32*Quantity</f>
        <v>2520.0000000000005</v>
      </c>
      <c r="O32" s="63">
        <f>M32*L32</f>
        <v>25200</v>
      </c>
      <c r="P32" s="64">
        <f>N32+OrderCost</f>
        <v>2697.7777777777783</v>
      </c>
      <c r="Q32" s="64">
        <f t="shared" si="7"/>
        <v>448000</v>
      </c>
      <c r="R32" s="65">
        <f t="shared" si="8"/>
        <v>450697.77777777775</v>
      </c>
      <c r="S32" s="13"/>
      <c r="T32" s="11"/>
      <c r="U32" s="12"/>
      <c r="V32" s="12"/>
      <c r="W32" s="13"/>
    </row>
    <row r="33" spans="1:23" x14ac:dyDescent="0.2">
      <c r="A33" s="11"/>
      <c r="B33" s="53">
        <v>3800</v>
      </c>
      <c r="C33" s="54">
        <f>Coeff1/B33</f>
        <v>168.42105263157896</v>
      </c>
      <c r="D33" s="54">
        <f>Coeff2*B33</f>
        <v>3800</v>
      </c>
      <c r="E33" s="55">
        <f>C33+D33</f>
        <v>3968.4210526315792</v>
      </c>
      <c r="F33" s="12"/>
      <c r="G33" s="12"/>
      <c r="H33" s="12"/>
      <c r="I33" s="12"/>
      <c r="J33" s="13"/>
      <c r="K33" s="12"/>
      <c r="L33" s="53">
        <f>Quantity</f>
        <v>3800</v>
      </c>
      <c r="M33" s="63">
        <v>7</v>
      </c>
      <c r="N33" s="63">
        <f>CostToHold/2*M33*Quantity</f>
        <v>2660.0000000000005</v>
      </c>
      <c r="O33" s="63">
        <f>M33*L33</f>
        <v>26600</v>
      </c>
      <c r="P33" s="64">
        <f>N33+OrderCost</f>
        <v>2828.4210526315792</v>
      </c>
      <c r="Q33" s="64">
        <f t="shared" si="7"/>
        <v>448000</v>
      </c>
      <c r="R33" s="65">
        <f t="shared" si="8"/>
        <v>450828.42105263157</v>
      </c>
      <c r="S33" s="13"/>
      <c r="T33" s="11"/>
      <c r="U33" s="12"/>
      <c r="V33" s="12"/>
      <c r="W33" s="13"/>
    </row>
    <row r="34" spans="1:23" ht="13.5" thickBot="1" x14ac:dyDescent="0.25">
      <c r="A34" s="11"/>
      <c r="B34" s="56">
        <v>4000</v>
      </c>
      <c r="C34" s="57">
        <f>Coeff1/B34</f>
        <v>160</v>
      </c>
      <c r="D34" s="57">
        <f>Coeff2*B34</f>
        <v>4000</v>
      </c>
      <c r="E34" s="58">
        <f>C34+D34</f>
        <v>4160</v>
      </c>
      <c r="F34" s="12"/>
      <c r="G34" s="12"/>
      <c r="H34" s="12"/>
      <c r="I34" s="12"/>
      <c r="J34" s="13"/>
      <c r="K34" s="12"/>
      <c r="L34" s="56">
        <f>Quantity</f>
        <v>4000</v>
      </c>
      <c r="M34" s="66">
        <v>7</v>
      </c>
      <c r="N34" s="66">
        <f>CostToHold/2*M34*Quantity</f>
        <v>2800.0000000000005</v>
      </c>
      <c r="O34" s="66">
        <f>M34*L34</f>
        <v>28000</v>
      </c>
      <c r="P34" s="67">
        <f>N34+OrderCost</f>
        <v>2960.0000000000005</v>
      </c>
      <c r="Q34" s="67">
        <f t="shared" si="7"/>
        <v>448000</v>
      </c>
      <c r="R34" s="68">
        <f t="shared" si="8"/>
        <v>450960</v>
      </c>
      <c r="S34" s="13"/>
      <c r="T34" s="11"/>
      <c r="U34" s="12"/>
      <c r="V34" s="12"/>
      <c r="W34" s="13"/>
    </row>
    <row r="35" spans="1:23" ht="14.25" thickTop="1" thickBot="1" x14ac:dyDescent="0.25">
      <c r="A35" s="11"/>
      <c r="B35" s="12"/>
      <c r="C35" s="40" t="str">
        <f>"=Coeff1/B34"</f>
        <v>=Coeff1/B34</v>
      </c>
      <c r="D35" s="41" t="str">
        <f>"=Coeff2*B34"</f>
        <v>=Coeff2*B34</v>
      </c>
      <c r="E35" s="42" t="str">
        <f>"=C34+D34"</f>
        <v>=C34+D34</v>
      </c>
      <c r="F35" s="12"/>
      <c r="G35" s="12"/>
      <c r="H35" s="12"/>
      <c r="I35" s="12"/>
      <c r="J35" s="13"/>
      <c r="K35" s="12"/>
      <c r="L35" s="12"/>
      <c r="M35" s="12"/>
      <c r="N35" s="40" t="str">
        <f>"=CostToHold/2*M34*Quantity"</f>
        <v>=CostToHold/2*M34*Quantity</v>
      </c>
      <c r="O35" s="41" t="str">
        <f>"=M34*L34"</f>
        <v>=M34*L34</v>
      </c>
      <c r="P35" s="43" t="str">
        <f>"=N34+OrderCost"</f>
        <v>=N34+OrderCost</v>
      </c>
      <c r="Q35" s="43" t="str">
        <f>"=AnnualDemand*M34"</f>
        <v>=AnnualDemand*M34</v>
      </c>
      <c r="R35" s="44" t="str">
        <f>"=P34+Q34"</f>
        <v>=P34+Q34</v>
      </c>
      <c r="S35" s="13"/>
      <c r="T35" s="11"/>
      <c r="U35" s="12"/>
      <c r="V35" s="12"/>
      <c r="W35" s="13"/>
    </row>
    <row r="36" spans="1:23" ht="14.25" thickTop="1" thickBo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17"/>
      <c r="N36" s="17"/>
      <c r="O36" s="17"/>
      <c r="P36" s="45"/>
      <c r="Q36" s="45"/>
      <c r="R36" s="45"/>
      <c r="S36" s="46"/>
      <c r="T36" s="16"/>
      <c r="U36" s="17"/>
      <c r="V36" s="17"/>
      <c r="W36" s="46"/>
    </row>
    <row r="37" spans="1:23" ht="13.5" thickTop="1" x14ac:dyDescent="0.2"/>
  </sheetData>
  <mergeCells count="1">
    <mergeCell ref="G9:H9"/>
  </mergeCells>
  <printOptions horizontalCentered="1" verticalCentered="1" headings="1"/>
  <pageMargins left="0.5" right="0.5" top="0.5" bottom="0.5" header="0.5" footer="0.5"/>
  <pageSetup paperSize="0" scale="85" orientation="landscape" useFirstPageNumber="1" horizontalDpi="4294967292" verticalDpi="4294967292"/>
  <headerFooter alignWithMargins="0">
    <oddHeader>&amp;R&amp;ISession 11: Inventory Modeling&amp;L&amp;IFile: &amp;F&amp;C&amp;I&amp;A</oddHeader>
    <oddFooter>&amp;R&amp;I[Page &amp;P]&amp;L&amp;IISMT E-130 Spreadsheet Models for Managers&amp;C&amp;ICopyright © 1994-2011 Richard Brenner
Last revised June 29, 2011</oddFooter>
  </headerFooter>
  <colBreaks count="2" manualBreakCount="2">
    <brk id="10" max="1048575" man="1"/>
    <brk id="1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Example</vt:lpstr>
      <vt:lpstr>AnnualDemand</vt:lpstr>
      <vt:lpstr>Coeff1</vt:lpstr>
      <vt:lpstr>Coeff2</vt:lpstr>
      <vt:lpstr>CostToHold</vt:lpstr>
      <vt:lpstr>CostToOrder</vt:lpstr>
      <vt:lpstr>OrderCost</vt:lpstr>
      <vt:lpstr>Example!Print_Area</vt:lpstr>
      <vt:lpstr>Example!Print_Titles</vt:lpstr>
      <vt:lpstr>QMin</vt:lpstr>
      <vt:lpstr>Quantity</vt:lpstr>
      <vt:lpstr>ThisPrice</vt:lpstr>
      <vt:lpstr>UnitPrice</vt:lpstr>
    </vt:vector>
  </TitlesOfParts>
  <Company>Chaco Canyon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Modeling</dc:title>
  <dc:subject>Demonstration for Session 11</dc:subject>
  <dc:creator>Richard Brenner Copyright © 1994-2010 Richard Brenner</dc:creator>
  <cp:lastModifiedBy>Richard Brenner</cp:lastModifiedBy>
  <cp:lastPrinted>2007-12-07T12:42:53Z</cp:lastPrinted>
  <dcterms:created xsi:type="dcterms:W3CDTF">1999-01-30T12:42:32Z</dcterms:created>
  <dcterms:modified xsi:type="dcterms:W3CDTF">2011-07-15T21:08:35Z</dcterms:modified>
</cp:coreProperties>
</file>